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ropbox\Solar Sun\Webdesign\"/>
    </mc:Choice>
  </mc:AlternateContent>
  <xr:revisionPtr revIDLastSave="0" documentId="8_{5DDB536F-01A8-48F4-B8B0-1245808FB1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yback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" l="1"/>
  <c r="F2" i="1" l="1"/>
  <c r="B15" i="1" l="1"/>
  <c r="B16" i="1" s="1"/>
  <c r="B17" i="1"/>
  <c r="B18" i="1" l="1"/>
  <c r="B19" i="1" s="1"/>
  <c r="E2" i="1" s="1"/>
  <c r="G2" i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B4" i="1" l="1"/>
  <c r="B6" i="1" s="1"/>
  <c r="B7" i="1" s="1"/>
  <c r="F3" i="1" l="1"/>
  <c r="G3" i="1"/>
  <c r="E3" i="1"/>
  <c r="E4" i="1" s="1"/>
  <c r="E5" i="1" s="1"/>
  <c r="E6" i="1" s="1"/>
  <c r="E7" i="1" s="1"/>
  <c r="E8" i="1" s="1"/>
  <c r="E9" i="1" s="1"/>
  <c r="E10" i="1" s="1"/>
  <c r="E11" i="1" s="1"/>
  <c r="E12" i="1" l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G4" i="1"/>
  <c r="F4" i="1"/>
  <c r="G5" i="1" l="1"/>
  <c r="F5" i="1"/>
  <c r="G6" i="1" l="1"/>
  <c r="F6" i="1"/>
  <c r="F7" i="1" l="1"/>
  <c r="G7" i="1"/>
  <c r="F8" i="1" l="1"/>
  <c r="G8" i="1"/>
  <c r="F9" i="1" l="1"/>
  <c r="F10" i="1" s="1"/>
  <c r="G9" i="1"/>
  <c r="F11" i="1" l="1"/>
  <c r="G10" i="1"/>
  <c r="G11" i="1" s="1"/>
  <c r="F12" i="1" l="1"/>
  <c r="G12" i="1"/>
  <c r="F13" i="1" l="1"/>
  <c r="G13" i="1"/>
  <c r="F14" i="1" l="1"/>
  <c r="F15" i="1" s="1"/>
  <c r="F16" i="1" s="1"/>
  <c r="F17" i="1" s="1"/>
  <c r="G14" i="1"/>
  <c r="F18" i="1" l="1"/>
  <c r="G15" i="1"/>
  <c r="G16" i="1" s="1"/>
  <c r="G17" i="1" s="1"/>
  <c r="G18" i="1" s="1"/>
  <c r="G19" i="1" l="1"/>
  <c r="F19" i="1"/>
  <c r="G20" i="1" l="1"/>
  <c r="F20" i="1"/>
  <c r="G21" i="1" l="1"/>
  <c r="F21" i="1"/>
  <c r="G22" i="1" l="1"/>
  <c r="F22" i="1"/>
</calcChain>
</file>

<file path=xl/sharedStrings.xml><?xml version="1.0" encoding="utf-8"?>
<sst xmlns="http://schemas.openxmlformats.org/spreadsheetml/2006/main" count="23" uniqueCount="22">
  <si>
    <t>Year To Date</t>
  </si>
  <si>
    <t>Remaining Payback</t>
  </si>
  <si>
    <t>Projected yearly Electricity Tarrif Increases (first 5 years)</t>
  </si>
  <si>
    <t>Yearly Saving</t>
  </si>
  <si>
    <t>Accumulated Saving</t>
  </si>
  <si>
    <t>Monthly Maximum Demand Charge</t>
  </si>
  <si>
    <t>Monthly Electricity Bill</t>
  </si>
  <si>
    <t>Total Monthly Saving</t>
  </si>
  <si>
    <t>Daily Yield (kWh)</t>
  </si>
  <si>
    <t>Estimated Project Price</t>
  </si>
  <si>
    <t>Monthly Energy Savings (For first year)</t>
  </si>
  <si>
    <t>Potential Monthy Maximum Demand Savings (approximately 1/3)</t>
  </si>
  <si>
    <t xml:space="preserve">Monthly Energy Cost </t>
  </si>
  <si>
    <t>Yearly Electricity Bill</t>
  </si>
  <si>
    <t>Projected yearly Electricity Tarrif Increases (5-20 years)</t>
  </si>
  <si>
    <t>Recommended PV Array</t>
  </si>
  <si>
    <t>PV Array Size</t>
  </si>
  <si>
    <t>kWp</t>
  </si>
  <si>
    <t>kWh</t>
  </si>
  <si>
    <t>Electricity Consumption (Monthly Average)</t>
  </si>
  <si>
    <t>R/kWh</t>
  </si>
  <si>
    <t>Electricity Tarrif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</si>
</sst>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4" borderId="1" xfId="0" applyNumberFormat="1" applyFont="1" applyFill="1" applyBorder="1" applyProtection="1">
      <protection locked="0"/>
    </xf>
    <xf numFmtId="10" fontId="2" fillId="4" borderId="1" xfId="0" applyNumberFormat="1" applyFont="1" applyFill="1" applyBorder="1" applyProtection="1">
      <protection locked="0"/>
    </xf>
    <xf numFmtId="164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0" fontId="2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164" fontId="2" fillId="2" borderId="0" xfId="0" applyNumberFormat="1" applyFont="1" applyFill="1"/>
    <xf numFmtId="0" fontId="1" fillId="0" borderId="0" xfId="0" applyFont="1"/>
    <xf numFmtId="164" fontId="1" fillId="0" borderId="0" xfId="0" applyNumberFormat="1" applyFont="1"/>
    <xf numFmtId="10" fontId="0" fillId="0" borderId="0" xfId="0" applyNumberFormat="1"/>
    <xf numFmtId="2" fontId="0" fillId="0" borderId="0" xfId="0" applyNumberFormat="1"/>
    <xf numFmtId="164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Yearly</a:t>
            </a:r>
            <a:r>
              <a:rPr lang="en-ZA" baseline="0"/>
              <a:t> Payback and Saving Calculator</a:t>
            </a:r>
            <a:endParaRPr lang="en-ZA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Yearly Saving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'Payback Calculator'!$E$3:$E$22</c:f>
              <c:numCache>
                <c:formatCode>_ "R"\ * #\ ##0.00_ ;_ "R"\ * \-#\ ##0.00_ ;_ "R"\ * "-"??_ ;_ @_ </c:formatCode>
                <c:ptCount val="20"/>
                <c:pt idx="0">
                  <c:v>24806.068559999996</c:v>
                </c:pt>
                <c:pt idx="1">
                  <c:v>29271.160900799994</c:v>
                </c:pt>
                <c:pt idx="2">
                  <c:v>34539.969862943988</c:v>
                </c:pt>
                <c:pt idx="3">
                  <c:v>40757.164438273903</c:v>
                </c:pt>
                <c:pt idx="4">
                  <c:v>48093.454037163203</c:v>
                </c:pt>
                <c:pt idx="5">
                  <c:v>51940.930360136263</c:v>
                </c:pt>
                <c:pt idx="6">
                  <c:v>56096.204788947165</c:v>
                </c:pt>
                <c:pt idx="7">
                  <c:v>60583.901172062942</c:v>
                </c:pt>
                <c:pt idx="8">
                  <c:v>65430.613265827982</c:v>
                </c:pt>
                <c:pt idx="9">
                  <c:v>70665.062327094231</c:v>
                </c:pt>
                <c:pt idx="10">
                  <c:v>76318.267313261778</c:v>
                </c:pt>
                <c:pt idx="11">
                  <c:v>82423.728698322724</c:v>
                </c:pt>
                <c:pt idx="12">
                  <c:v>89017.626994188555</c:v>
                </c:pt>
                <c:pt idx="13">
                  <c:v>96139.03715372365</c:v>
                </c:pt>
                <c:pt idx="14">
                  <c:v>103830.16012602155</c:v>
                </c:pt>
                <c:pt idx="15">
                  <c:v>112136.57293610329</c:v>
                </c:pt>
                <c:pt idx="16">
                  <c:v>121107.49877099156</c:v>
                </c:pt>
                <c:pt idx="17">
                  <c:v>130796.09867267089</c:v>
                </c:pt>
                <c:pt idx="18">
                  <c:v>141259.78656648457</c:v>
                </c:pt>
                <c:pt idx="19">
                  <c:v>152560.56949180336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3-48A4-95D5-8820163511BB}"/>
            </c:ext>
          </c:extLst>
        </c:ser>
        <c:ser>
          <c:idx val="1"/>
          <c:order val="1"/>
          <c:tx>
            <c:v>Remaining Payback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'Payback Calculator'!$F$3:$F$22</c:f>
              <c:numCache>
                <c:formatCode>_ "R"\ * #\ ##0.00_ ;_ "R"\ * \-#\ ##0.00_ ;_ "R"\ * "-"??_ ;_ @_ </c:formatCode>
                <c:ptCount val="20"/>
                <c:pt idx="0">
                  <c:v>128977.908</c:v>
                </c:pt>
                <c:pt idx="1">
                  <c:v>104171.83944</c:v>
                </c:pt>
                <c:pt idx="2">
                  <c:v>74900.678539200002</c:v>
                </c:pt>
                <c:pt idx="3">
                  <c:v>40360.708676256014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53-48A4-95D5-8820163511BB}"/>
            </c:ext>
          </c:extLst>
        </c:ser>
        <c:ser>
          <c:idx val="2"/>
          <c:order val="2"/>
          <c:tx>
            <c:v>Accumulated Saving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'Payback Calculator'!$G$3:$G$22</c:f>
              <c:numCache>
                <c:formatCode>_ "R"\ * #\ ##0.00_ ;_ "R"\ * \-#\ ##0.00_ ;_ "R"\ * "-"??_ ;_ @_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396.45576201788936</c:v>
                </c:pt>
                <c:pt idx="5">
                  <c:v>48093.454037163203</c:v>
                </c:pt>
                <c:pt idx="6">
                  <c:v>51940.930360136263</c:v>
                </c:pt>
                <c:pt idx="7">
                  <c:v>108037.13514908342</c:v>
                </c:pt>
                <c:pt idx="8">
                  <c:v>168621.03632114636</c:v>
                </c:pt>
                <c:pt idx="9">
                  <c:v>234051.64958697435</c:v>
                </c:pt>
                <c:pt idx="10">
                  <c:v>304716.71191406855</c:v>
                </c:pt>
                <c:pt idx="11">
                  <c:v>381034.9792273303</c:v>
                </c:pt>
                <c:pt idx="12">
                  <c:v>463458.70792565303</c:v>
                </c:pt>
                <c:pt idx="13">
                  <c:v>552476.33491984161</c:v>
                </c:pt>
                <c:pt idx="14">
                  <c:v>648615.37207356526</c:v>
                </c:pt>
                <c:pt idx="15">
                  <c:v>752445.53219958686</c:v>
                </c:pt>
                <c:pt idx="16">
                  <c:v>864582.10513569019</c:v>
                </c:pt>
                <c:pt idx="17">
                  <c:v>985689.60390668176</c:v>
                </c:pt>
                <c:pt idx="18">
                  <c:v>1116485.7025793525</c:v>
                </c:pt>
                <c:pt idx="19">
                  <c:v>1257745.489145837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53-48A4-95D5-882016351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2222272"/>
        <c:axId val="752228152"/>
      </c:barChart>
      <c:catAx>
        <c:axId val="75222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228152"/>
        <c:crosses val="autoZero"/>
        <c:auto val="1"/>
        <c:lblAlgn val="ctr"/>
        <c:lblOffset val="100"/>
        <c:noMultiLvlLbl val="0"/>
      </c:catAx>
      <c:valAx>
        <c:axId val="75222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 &quot;R&quot;\ * #\ ##0.00_ ;_ &quot;R&quot;\ * \-#\ ##0.00_ ;_ &quot;R&quot;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22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2856</xdr:rowOff>
    </xdr:from>
    <xdr:to>
      <xdr:col>3</xdr:col>
      <xdr:colOff>7620</xdr:colOff>
      <xdr:row>36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22"/>
  <sheetViews>
    <sheetView tabSelected="1" workbookViewId="0">
      <selection activeCell="B12" sqref="B12"/>
    </sheetView>
  </sheetViews>
  <sheetFormatPr defaultRowHeight="14.4" x14ac:dyDescent="0.3"/>
  <cols>
    <col min="1" max="1" width="54.88671875" bestFit="1" customWidth="1"/>
    <col min="2" max="3" width="15.77734375" customWidth="1"/>
    <col min="4" max="4" width="12.5546875" style="7" customWidth="1"/>
    <col min="5" max="5" width="23.5546875" customWidth="1"/>
    <col min="6" max="6" width="19.109375" customWidth="1"/>
    <col min="7" max="7" width="20.6640625" customWidth="1"/>
    <col min="9" max="9" width="20.77734375" bestFit="1" customWidth="1"/>
  </cols>
  <sheetData>
    <row r="1" spans="1:10" x14ac:dyDescent="0.3">
      <c r="A1" s="5"/>
      <c r="D1" s="6" t="s">
        <v>0</v>
      </c>
      <c r="E1" s="6" t="s">
        <v>3</v>
      </c>
      <c r="F1" s="6" t="s">
        <v>1</v>
      </c>
      <c r="G1" s="6" t="s">
        <v>4</v>
      </c>
      <c r="I1" s="7" t="s">
        <v>15</v>
      </c>
      <c r="J1" s="7">
        <f>ROUNDDOWN(B3/30/4.6*0.85,0)</f>
        <v>4</v>
      </c>
    </row>
    <row r="2" spans="1:10" x14ac:dyDescent="0.3">
      <c r="A2" t="s">
        <v>21</v>
      </c>
      <c r="B2" s="1">
        <v>3.6269999999999998</v>
      </c>
      <c r="C2" s="16" t="s">
        <v>20</v>
      </c>
      <c r="D2" s="7">
        <v>0</v>
      </c>
      <c r="E2" s="9">
        <f>B19</f>
        <v>21022.091999999997</v>
      </c>
      <c r="F2" s="9">
        <f>B13</f>
        <v>150000</v>
      </c>
      <c r="G2" s="9">
        <f>0</f>
        <v>0</v>
      </c>
    </row>
    <row r="3" spans="1:10" x14ac:dyDescent="0.3">
      <c r="A3" t="s">
        <v>19</v>
      </c>
      <c r="B3" s="4">
        <v>800</v>
      </c>
      <c r="C3" s="16" t="s">
        <v>18</v>
      </c>
      <c r="D3" s="7">
        <f>D2+1</f>
        <v>1</v>
      </c>
      <c r="E3" s="9">
        <f>E2*(1+B9)</f>
        <v>24806.068559999996</v>
      </c>
      <c r="F3" s="9">
        <f>IF(F2-E2&lt;0, 0, F2-E2)</f>
        <v>128977.908</v>
      </c>
      <c r="G3" s="9">
        <f>IF(F2-E2&lt;0,(F2-E2)*-1,0)</f>
        <v>0</v>
      </c>
    </row>
    <row r="4" spans="1:10" x14ac:dyDescent="0.3">
      <c r="A4" t="s">
        <v>12</v>
      </c>
      <c r="B4" s="11">
        <f>B2*B3</f>
        <v>2901.6</v>
      </c>
      <c r="D4" s="7">
        <f t="shared" ref="D4:D22" si="0">D3+1</f>
        <v>2</v>
      </c>
      <c r="E4" s="9">
        <f>E3*(1+B9)</f>
        <v>29271.160900799994</v>
      </c>
      <c r="F4" s="9">
        <f t="shared" ref="F4:F17" si="1">IF(F3-E3&lt;0, 0, F3-E3)</f>
        <v>104171.83944</v>
      </c>
      <c r="G4" s="9">
        <f t="shared" ref="G4:G9" si="2">IF(F3-E3&lt;0,(F3-E3)*-1,0)</f>
        <v>0</v>
      </c>
    </row>
    <row r="5" spans="1:10" x14ac:dyDescent="0.3">
      <c r="A5" t="s">
        <v>5</v>
      </c>
      <c r="B5" s="1">
        <v>0</v>
      </c>
      <c r="C5" s="8"/>
      <c r="D5" s="7">
        <f t="shared" si="0"/>
        <v>3</v>
      </c>
      <c r="E5" s="9">
        <f>E4*(1+B9)</f>
        <v>34539.969862943988</v>
      </c>
      <c r="F5" s="9">
        <f t="shared" si="1"/>
        <v>74900.678539200002</v>
      </c>
      <c r="G5" s="9">
        <f t="shared" si="2"/>
        <v>0</v>
      </c>
    </row>
    <row r="6" spans="1:10" x14ac:dyDescent="0.3">
      <c r="A6" t="s">
        <v>6</v>
      </c>
      <c r="B6" s="9">
        <f>SUM(B4:B5)</f>
        <v>2901.6</v>
      </c>
      <c r="C6" s="10"/>
      <c r="D6" s="7">
        <f t="shared" si="0"/>
        <v>4</v>
      </c>
      <c r="E6" s="9">
        <f>E5*(1+B9)</f>
        <v>40757.164438273903</v>
      </c>
      <c r="F6" s="9">
        <f t="shared" si="1"/>
        <v>40360.708676256014</v>
      </c>
      <c r="G6" s="9">
        <f t="shared" si="2"/>
        <v>0</v>
      </c>
    </row>
    <row r="7" spans="1:10" x14ac:dyDescent="0.3">
      <c r="A7" s="12" t="s">
        <v>13</v>
      </c>
      <c r="B7" s="13">
        <f>B6*12</f>
        <v>34819.199999999997</v>
      </c>
      <c r="D7" s="7">
        <f t="shared" si="0"/>
        <v>5</v>
      </c>
      <c r="E7" s="9">
        <f>E6*(1+B9)</f>
        <v>48093.454037163203</v>
      </c>
      <c r="F7" s="9">
        <f t="shared" si="1"/>
        <v>0</v>
      </c>
      <c r="G7" s="9">
        <f t="shared" si="2"/>
        <v>396.45576201788936</v>
      </c>
    </row>
    <row r="8" spans="1:10" x14ac:dyDescent="0.3">
      <c r="A8" s="12"/>
      <c r="B8" s="13"/>
      <c r="D8" s="7">
        <f t="shared" si="0"/>
        <v>6</v>
      </c>
      <c r="E8" s="9">
        <f>E7*(1+B10)</f>
        <v>51940.930360136263</v>
      </c>
      <c r="F8" s="9">
        <f t="shared" si="1"/>
        <v>0</v>
      </c>
      <c r="G8" s="9">
        <f t="shared" si="2"/>
        <v>48093.454037163203</v>
      </c>
    </row>
    <row r="9" spans="1:10" x14ac:dyDescent="0.3">
      <c r="A9" t="s">
        <v>2</v>
      </c>
      <c r="B9" s="2">
        <v>0.18</v>
      </c>
      <c r="D9" s="7">
        <f t="shared" si="0"/>
        <v>7</v>
      </c>
      <c r="E9" s="9">
        <f>E8*(1+B10)</f>
        <v>56096.204788947165</v>
      </c>
      <c r="F9" s="9">
        <f t="shared" si="1"/>
        <v>0</v>
      </c>
      <c r="G9" s="9">
        <f t="shared" si="2"/>
        <v>51940.930360136263</v>
      </c>
    </row>
    <row r="10" spans="1:10" x14ac:dyDescent="0.3">
      <c r="A10" t="s">
        <v>14</v>
      </c>
      <c r="B10" s="2">
        <v>0.08</v>
      </c>
      <c r="D10" s="7">
        <f t="shared" si="0"/>
        <v>8</v>
      </c>
      <c r="E10" s="9">
        <f>E9*(1+B10)</f>
        <v>60583.901172062942</v>
      </c>
      <c r="F10" s="9">
        <f t="shared" si="1"/>
        <v>0</v>
      </c>
      <c r="G10" s="9">
        <f>IF(F9-E9&lt;0,(F9-E9)*-1+G9,G9)</f>
        <v>108037.13514908342</v>
      </c>
    </row>
    <row r="11" spans="1:10" x14ac:dyDescent="0.3">
      <c r="B11" s="14"/>
      <c r="D11" s="7">
        <f>D10+1</f>
        <v>9</v>
      </c>
      <c r="E11" s="9">
        <f>E10*(1+B10)</f>
        <v>65430.613265827982</v>
      </c>
      <c r="F11" s="9">
        <f>IF(F10-E10&lt;0, 0, F10-E10)</f>
        <v>0</v>
      </c>
      <c r="G11" s="9">
        <f>IF(F10-E10&lt;0,(F10-E10)*-1+G10,G10)</f>
        <v>168621.03632114636</v>
      </c>
    </row>
    <row r="12" spans="1:10" x14ac:dyDescent="0.3">
      <c r="A12" t="s">
        <v>16</v>
      </c>
      <c r="B12" s="4">
        <v>3.5</v>
      </c>
      <c r="C12" s="16" t="s">
        <v>17</v>
      </c>
      <c r="D12" s="7">
        <f>D11+1</f>
        <v>10</v>
      </c>
      <c r="E12" s="9">
        <f>E11*(1+B10)</f>
        <v>70665.062327094231</v>
      </c>
      <c r="F12" s="9">
        <f>IF(F11-E11&lt;0, 0, F11-E11)</f>
        <v>0</v>
      </c>
      <c r="G12" s="9">
        <f>IF(F11-E11&lt;0,(F11-E11)*-1+G11,G11)</f>
        <v>234051.64958697435</v>
      </c>
    </row>
    <row r="13" spans="1:10" x14ac:dyDescent="0.3">
      <c r="A13" s="12" t="s">
        <v>9</v>
      </c>
      <c r="B13" s="3">
        <v>150000</v>
      </c>
      <c r="D13" s="7">
        <f t="shared" si="0"/>
        <v>11</v>
      </c>
      <c r="E13" s="9">
        <f>E12*(1+B10)</f>
        <v>76318.267313261778</v>
      </c>
      <c r="F13" s="9">
        <f t="shared" si="1"/>
        <v>0</v>
      </c>
      <c r="G13" s="9">
        <f t="shared" ref="G13:G17" si="3">IF(F12-E12&lt;0,(F12-E12)*-1+G12,G12)</f>
        <v>304716.71191406855</v>
      </c>
    </row>
    <row r="14" spans="1:10" x14ac:dyDescent="0.3">
      <c r="D14" s="7">
        <f t="shared" si="0"/>
        <v>12</v>
      </c>
      <c r="E14" s="9">
        <f>E13*(1+B10)</f>
        <v>82423.728698322724</v>
      </c>
      <c r="F14" s="9">
        <f t="shared" si="1"/>
        <v>0</v>
      </c>
      <c r="G14" s="9">
        <f t="shared" si="3"/>
        <v>381034.9792273303</v>
      </c>
    </row>
    <row r="15" spans="1:10" x14ac:dyDescent="0.3">
      <c r="A15" t="s">
        <v>8</v>
      </c>
      <c r="B15" s="15">
        <f>B12*4.6</f>
        <v>16.099999999999998</v>
      </c>
      <c r="D15" s="7">
        <f t="shared" si="0"/>
        <v>13</v>
      </c>
      <c r="E15" s="9">
        <f>E14*(1+B10)</f>
        <v>89017.626994188555</v>
      </c>
      <c r="F15" s="9">
        <f t="shared" si="1"/>
        <v>0</v>
      </c>
      <c r="G15" s="9">
        <f t="shared" si="3"/>
        <v>463458.70792565303</v>
      </c>
    </row>
    <row r="16" spans="1:10" x14ac:dyDescent="0.3">
      <c r="A16" t="s">
        <v>10</v>
      </c>
      <c r="B16" s="9">
        <f>B15*30*B2</f>
        <v>1751.8409999999997</v>
      </c>
      <c r="D16" s="7">
        <f t="shared" si="0"/>
        <v>14</v>
      </c>
      <c r="E16" s="9">
        <f>E15*(1+B10)</f>
        <v>96139.03715372365</v>
      </c>
      <c r="F16" s="9">
        <f t="shared" si="1"/>
        <v>0</v>
      </c>
      <c r="G16" s="9">
        <f t="shared" si="3"/>
        <v>552476.33491984161</v>
      </c>
    </row>
    <row r="17" spans="1:7" x14ac:dyDescent="0.3">
      <c r="A17" t="s">
        <v>11</v>
      </c>
      <c r="B17" s="9">
        <f>B5*0.3</f>
        <v>0</v>
      </c>
      <c r="D17" s="7">
        <f t="shared" si="0"/>
        <v>15</v>
      </c>
      <c r="E17" s="9">
        <f>E16*(1+B10)</f>
        <v>103830.16012602155</v>
      </c>
      <c r="F17" s="9">
        <f t="shared" si="1"/>
        <v>0</v>
      </c>
      <c r="G17" s="9">
        <f t="shared" si="3"/>
        <v>648615.37207356526</v>
      </c>
    </row>
    <row r="18" spans="1:7" x14ac:dyDescent="0.3">
      <c r="A18" t="s">
        <v>7</v>
      </c>
      <c r="B18" s="9">
        <f>SUM(B16:B17)</f>
        <v>1751.8409999999997</v>
      </c>
      <c r="D18" s="7">
        <f t="shared" si="0"/>
        <v>16</v>
      </c>
      <c r="E18" s="9">
        <f>E17*(1+B10)</f>
        <v>112136.57293610329</v>
      </c>
      <c r="F18" s="9">
        <f t="shared" ref="F18" si="4">IF(F17-E17&lt;0, 0, F17-E17)</f>
        <v>0</v>
      </c>
      <c r="G18" s="9">
        <f t="shared" ref="G18" si="5">IF(F17-E17&lt;0,(F17-E17)*-1+G17,G17)</f>
        <v>752445.53219958686</v>
      </c>
    </row>
    <row r="19" spans="1:7" x14ac:dyDescent="0.3">
      <c r="A19" s="12" t="s">
        <v>3</v>
      </c>
      <c r="B19" s="13">
        <f>B18*12</f>
        <v>21022.091999999997</v>
      </c>
      <c r="D19" s="7">
        <f t="shared" si="0"/>
        <v>17</v>
      </c>
      <c r="E19" s="9">
        <f>E18*(1+B10)</f>
        <v>121107.49877099156</v>
      </c>
      <c r="F19" s="9">
        <f t="shared" ref="F19:F22" si="6">IF(F18-E18&lt;0, 0, F18-E18)</f>
        <v>0</v>
      </c>
      <c r="G19" s="9">
        <f t="shared" ref="G19:G22" si="7">IF(F18-E18&lt;0,(F18-E18)*-1+G18,G18)</f>
        <v>864582.10513569019</v>
      </c>
    </row>
    <row r="20" spans="1:7" x14ac:dyDescent="0.3">
      <c r="D20" s="7">
        <f t="shared" si="0"/>
        <v>18</v>
      </c>
      <c r="E20" s="9">
        <f>E19*(1+B10)</f>
        <v>130796.09867267089</v>
      </c>
      <c r="F20" s="9">
        <f t="shared" si="6"/>
        <v>0</v>
      </c>
      <c r="G20" s="9">
        <f t="shared" si="7"/>
        <v>985689.60390668176</v>
      </c>
    </row>
    <row r="21" spans="1:7" x14ac:dyDescent="0.3">
      <c r="A21" s="12"/>
      <c r="B21" s="13"/>
      <c r="D21" s="7">
        <f t="shared" si="0"/>
        <v>19</v>
      </c>
      <c r="E21" s="9">
        <f>E20*(1+B10)</f>
        <v>141259.78656648457</v>
      </c>
      <c r="F21" s="9">
        <f t="shared" si="6"/>
        <v>0</v>
      </c>
      <c r="G21" s="9">
        <f t="shared" si="7"/>
        <v>1116485.7025793525</v>
      </c>
    </row>
    <row r="22" spans="1:7" x14ac:dyDescent="0.3">
      <c r="D22" s="7">
        <f t="shared" si="0"/>
        <v>20</v>
      </c>
      <c r="E22" s="9">
        <f>E21*(1+B10)</f>
        <v>152560.56949180336</v>
      </c>
      <c r="F22" s="9">
        <f t="shared" si="6"/>
        <v>0</v>
      </c>
      <c r="G22" s="9">
        <f t="shared" si="7"/>
        <v>1257745.489145837</v>
      </c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Payback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</dc:creator>
  <cp:lastModifiedBy>Robbie Terheyden</cp:lastModifiedBy>
  <dcterms:created xsi:type="dcterms:W3CDTF">2014-01-29T13:15:22Z</dcterms:created>
  <dcterms:modified xsi:type="dcterms:W3CDTF">2023-02-22T14:11:54Z</dcterms:modified>
</cp:coreProperties>
</file>